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2" sheetId="1" r:id="rId1"/>
    <sheet name="Sheet3" sheetId="2" r:id="rId2"/>
  </sheets>
  <definedNames>
    <definedName name="_xlnm.Print_Area" localSheetId="0">'Sheet2'!$B$1:$I$133</definedName>
  </definedNames>
  <calcPr fullCalcOnLoad="1"/>
</workbook>
</file>

<file path=xl/sharedStrings.xml><?xml version="1.0" encoding="utf-8"?>
<sst xmlns="http://schemas.openxmlformats.org/spreadsheetml/2006/main" count="136" uniqueCount="132">
  <si>
    <t>Bananas</t>
  </si>
  <si>
    <t>Citrus</t>
  </si>
  <si>
    <t>Cowpeas</t>
  </si>
  <si>
    <t>RK beans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</si>
  <si>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</si>
  <si>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</si>
  <si>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</si>
  <si>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</si>
  <si>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</si>
  <si>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</si>
  <si>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</si>
  <si>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</si>
  <si>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</si>
  <si>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</si>
  <si>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</si>
  <si>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</si>
  <si>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</si>
  <si>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</si>
  <si>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</si>
  <si>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</si>
  <si>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</si>
  <si>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</si>
  <si>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</si>
  <si>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</si>
  <si>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</si>
  <si>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</si>
  <si>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</si>
  <si>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</si>
  <si>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</si>
  <si>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</si>
  <si>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</si>
  <si>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</si>
  <si>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</si>
  <si>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</si>
  <si>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</si>
  <si>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</si>
  <si>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</si>
  <si>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</si>
  <si>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</si>
  <si>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</si>
  <si>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</si>
  <si>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</si>
  <si>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</si>
  <si>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</si>
  <si>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</si>
  <si>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</si>
  <si>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</si>
  <si>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</si>
  <si>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</si>
  <si>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</si>
  <si>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</si>
  <si>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</si>
  <si>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</si>
  <si>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</si>
  <si>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</si>
  <si>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</si>
  <si>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</si>
  <si>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</si>
  <si>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</si>
  <si>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</si>
  <si>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</si>
  <si>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</si>
  <si>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</si>
  <si>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</si>
  <si>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</si>
  <si>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</si>
  <si>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</si>
  <si>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</si>
  <si>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</si>
  <si>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</si>
  <si>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</si>
  <si>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</si>
  <si>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</si>
  <si>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</si>
  <si>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</si>
  <si>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</si>
  <si>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</si>
  <si>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</si>
  <si>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</si>
  <si>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</si>
  <si>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</si>
  <si>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</si>
  <si>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</si>
  <si>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</si>
  <si>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</si>
  <si>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</si>
  <si>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</si>
  <si>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</si>
  <si>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</si>
  <si>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</si>
  <si>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</si>
  <si>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</si>
  <si>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</si>
  <si>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</si>
  <si>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</si>
  <si>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</si>
  <si>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</si>
  <si>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</si>
  <si>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</si>
  <si>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</si>
  <si>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</si>
  <si>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</si>
  <si>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</si>
  <si>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</si>
  <si>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</si>
  <si>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</si>
  <si>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</si>
  <si>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</si>
  <si>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</si>
  <si>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</si>
  <si>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% Chg</t>
  </si>
  <si>
    <t xml:space="preserve">Preliminary </t>
  </si>
  <si>
    <t>** BAHA Data</t>
  </si>
  <si>
    <t>Yellow Corn</t>
  </si>
  <si>
    <t>White Corn</t>
  </si>
  <si>
    <t xml:space="preserve">DRAFT DATED: </t>
  </si>
  <si>
    <t>Coconuts (Nuts) dried</t>
  </si>
  <si>
    <t>***</t>
  </si>
  <si>
    <t>***Include Santander</t>
  </si>
  <si>
    <t>Sugarcane (M.tons)</t>
  </si>
  <si>
    <t>Cardamon(wet)</t>
  </si>
  <si>
    <t>Quantity (lbs.) 2022</t>
  </si>
  <si>
    <t>Value (BZ$) 2022</t>
  </si>
  <si>
    <t>Price  (BZ$) 2022</t>
  </si>
  <si>
    <t>Quantity (lbs.) 2023</t>
  </si>
  <si>
    <t>Price  (BZ$) 2023</t>
  </si>
  <si>
    <t>Value (BZ$) 2023</t>
  </si>
  <si>
    <t>West Sugarcane (M.tons)</t>
  </si>
  <si>
    <t>Cocoa(raw)</t>
  </si>
  <si>
    <t>Beef (Carcass weight)</t>
  </si>
  <si>
    <t>Primary Agriculture Output Value 2023 at Producer's Price</t>
  </si>
  <si>
    <t>Economic Value of Agriculture Output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</si>
</sst>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#,##0.000"/>
    <numFmt numFmtId="169" formatCode="#,##0.0000"/>
    <numFmt numFmtId="170" formatCode="#,##0.00000"/>
    <numFmt numFmtId="171" formatCode="#,##0.000000"/>
    <numFmt numFmtId="172" formatCode="_(* #,##0.000_);_(* \(#,##0.000\);_(* &quot;-&quot;??_);_(@_)"/>
    <numFmt numFmtId="173" formatCode="_(* #,##0.0000_);_(* \(#,##0.0000\);_(* &quot;-&quot;??_);_(@_)"/>
    <numFmt numFmtId="174" formatCode="0.000"/>
    <numFmt numFmtId="175" formatCode="0.0000"/>
    <numFmt numFmtId="176" formatCode="0.0"/>
    <numFmt numFmtId="177" formatCode="_(* #,##0.000_);_(* \(#,##0.000\);_(* &quot;-&quot;???_);_(@_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44" fontId="6" fillId="33" borderId="10" xfId="44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4" fontId="7" fillId="0" borderId="10" xfId="44" applyFont="1" applyBorder="1" applyAlignment="1">
      <alignment/>
    </xf>
    <xf numFmtId="0" fontId="6" fillId="0" borderId="10" xfId="0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4" fontId="7" fillId="33" borderId="10" xfId="44" applyFont="1" applyFill="1" applyBorder="1" applyAlignment="1">
      <alignment/>
    </xf>
    <xf numFmtId="165" fontId="7" fillId="0" borderId="10" xfId="42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4" fontId="7" fillId="0" borderId="0" xfId="44" applyFont="1" applyAlignment="1">
      <alignment/>
    </xf>
    <xf numFmtId="44" fontId="6" fillId="33" borderId="10" xfId="0" applyNumberFormat="1" applyFont="1" applyFill="1" applyBorder="1" applyAlignment="1">
      <alignment/>
    </xf>
    <xf numFmtId="44" fontId="6" fillId="0" borderId="10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44" fontId="6" fillId="33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39" fontId="6" fillId="33" borderId="10" xfId="0" applyNumberFormat="1" applyFont="1" applyFill="1" applyBorder="1" applyAlignment="1">
      <alignment/>
    </xf>
    <xf numFmtId="9" fontId="0" fillId="0" borderId="13" xfId="59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11" fillId="0" borderId="0" xfId="0" applyFont="1" applyAlignment="1">
      <alignment/>
    </xf>
    <xf numFmtId="165" fontId="0" fillId="0" borderId="0" xfId="42" applyNumberFormat="1" applyFont="1" applyAlignment="1">
      <alignment/>
    </xf>
    <xf numFmtId="44" fontId="12" fillId="34" borderId="0" xfId="44" applyFont="1" applyFill="1" applyAlignment="1">
      <alignment/>
    </xf>
    <xf numFmtId="44" fontId="0" fillId="0" borderId="10" xfId="44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7" fillId="0" borderId="10" xfId="0" applyFont="1" applyBorder="1" applyAlignment="1" quotePrefix="1">
      <alignment horizontal="right"/>
    </xf>
    <xf numFmtId="0" fontId="6" fillId="33" borderId="10" xfId="44" applyNumberFormat="1" applyFont="1" applyFill="1" applyBorder="1" applyAlignment="1">
      <alignment/>
    </xf>
    <xf numFmtId="0" fontId="7" fillId="0" borderId="10" xfId="44" applyNumberFormat="1" applyFont="1" applyBorder="1" applyAlignment="1">
      <alignment/>
    </xf>
    <xf numFmtId="0" fontId="7" fillId="0" borderId="14" xfId="44" applyNumberFormat="1" applyFont="1" applyBorder="1" applyAlignment="1">
      <alignment/>
    </xf>
    <xf numFmtId="0" fontId="8" fillId="33" borderId="10" xfId="44" applyNumberFormat="1" applyFont="1" applyFill="1" applyBorder="1" applyAlignment="1">
      <alignment/>
    </xf>
    <xf numFmtId="165" fontId="6" fillId="33" borderId="10" xfId="42" applyNumberFormat="1" applyFont="1" applyFill="1" applyBorder="1" applyAlignment="1">
      <alignment/>
    </xf>
    <xf numFmtId="165" fontId="7" fillId="33" borderId="10" xfId="44" applyNumberFormat="1" applyFont="1" applyFill="1" applyBorder="1" applyAlignment="1">
      <alignment/>
    </xf>
    <xf numFmtId="43" fontId="7" fillId="0" borderId="10" xfId="44" applyNumberFormat="1" applyFont="1" applyBorder="1" applyAlignment="1">
      <alignment/>
    </xf>
    <xf numFmtId="165" fontId="7" fillId="0" borderId="10" xfId="44" applyNumberFormat="1" applyFont="1" applyBorder="1" applyAlignment="1">
      <alignment/>
    </xf>
    <xf numFmtId="164" fontId="0" fillId="0" borderId="13" xfId="59" applyNumberFormat="1" applyFont="1" applyBorder="1" applyAlignment="1">
      <alignment/>
    </xf>
    <xf numFmtId="15" fontId="12" fillId="0" borderId="0" xfId="0" applyNumberFormat="1" applyFont="1" applyAlignment="1">
      <alignment/>
    </xf>
    <xf numFmtId="4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43" fontId="7" fillId="33" borderId="10" xfId="44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44" applyNumberFormat="1" applyFont="1" applyFill="1" applyBorder="1" applyAlignment="1">
      <alignment/>
    </xf>
    <xf numFmtId="44" fontId="7" fillId="34" borderId="10" xfId="0" applyNumberFormat="1" applyFont="1" applyFill="1" applyBorder="1" applyAlignment="1">
      <alignment/>
    </xf>
    <xf numFmtId="44" fontId="6" fillId="34" borderId="10" xfId="44" applyFont="1" applyFill="1" applyBorder="1" applyAlignment="1">
      <alignment/>
    </xf>
    <xf numFmtId="165" fontId="6" fillId="34" borderId="10" xfId="42" applyNumberFormat="1" applyFont="1" applyFill="1" applyBorder="1" applyAlignment="1">
      <alignment/>
    </xf>
    <xf numFmtId="44" fontId="6" fillId="34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6"/>
  <sheetViews>
    <sheetView tabSelected="1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F13" sqref="F13"/>
    </sheetView>
  </sheetViews>
  <sheetFormatPr defaultColWidth="9.140625" defaultRowHeight="12.75"/>
  <cols>
    <col min="1" max="1" width="1.8515625" style="0" customWidth="1"/>
    <col min="2" max="2" width="49.28125" style="0" customWidth="1"/>
    <col min="3" max="4" width="16.421875" style="0" customWidth="1"/>
    <col min="5" max="5" width="16.8515625" style="0" customWidth="1"/>
    <col min="6" max="6" width="16.7109375" style="0" customWidth="1"/>
    <col min="7" max="8" width="16.421875" style="0" customWidth="1"/>
    <col min="9" max="9" width="8.421875" style="0" customWidth="1"/>
    <col min="10" max="10" width="19.57421875" style="0" customWidth="1"/>
    <col min="11" max="11" width="16.00390625" style="0" bestFit="1" customWidth="1"/>
    <col min="12" max="12" width="17.57421875" style="0" customWidth="1"/>
    <col min="13" max="13" width="15.00390625" style="0" bestFit="1" customWidth="1"/>
  </cols>
  <sheetData>
    <row r="1" spans="2:8" ht="17.25">
      <c r="B1" s="1"/>
      <c r="C1" s="2" t="s">
        <v>111</v>
      </c>
      <c r="D1" s="2"/>
      <c r="E1" s="1"/>
      <c r="F1" s="1"/>
      <c r="G1" s="1"/>
      <c r="H1" s="1"/>
    </row>
    <row r="2" spans="2:8" ht="20.25">
      <c r="B2" s="62" t="s">
        <v>130</v>
      </c>
      <c r="C2" s="62"/>
      <c r="D2" s="62"/>
      <c r="E2" s="62"/>
      <c r="F2" s="27"/>
      <c r="G2" s="37" t="s">
        <v>115</v>
      </c>
      <c r="H2" s="52"/>
    </row>
    <row r="3" spans="2:6" ht="12.75">
      <c r="B3" s="63" t="s">
        <v>131</v>
      </c>
      <c r="C3" s="64"/>
      <c r="D3" s="64"/>
      <c r="E3" s="64"/>
      <c r="F3" s="28"/>
    </row>
    <row r="4" spans="2:9" ht="12.75">
      <c r="B4" s="3" t="s">
        <v>41</v>
      </c>
      <c r="C4" s="3" t="s">
        <v>121</v>
      </c>
      <c r="D4" s="3" t="s">
        <v>124</v>
      </c>
      <c r="E4" s="3" t="s">
        <v>123</v>
      </c>
      <c r="F4" s="3" t="s">
        <v>125</v>
      </c>
      <c r="G4" s="31" t="s">
        <v>122</v>
      </c>
      <c r="H4" s="31" t="s">
        <v>126</v>
      </c>
      <c r="I4" s="3" t="s">
        <v>110</v>
      </c>
    </row>
    <row r="5" spans="2:9" ht="12.75">
      <c r="B5" s="3"/>
      <c r="C5" s="42" t="s">
        <v>117</v>
      </c>
      <c r="D5" s="42"/>
      <c r="E5" s="42"/>
      <c r="F5" s="42"/>
      <c r="G5" s="4"/>
      <c r="H5" s="4"/>
      <c r="I5" s="32"/>
    </row>
    <row r="6" spans="2:9" ht="12.75">
      <c r="B6" s="5" t="s">
        <v>119</v>
      </c>
      <c r="C6" s="47">
        <v>1803634</v>
      </c>
      <c r="D6" s="47">
        <v>977672</v>
      </c>
      <c r="E6" s="6">
        <v>70.78</v>
      </c>
      <c r="F6" s="6">
        <v>86.28</v>
      </c>
      <c r="G6" s="34">
        <f>C6*E6</f>
        <v>127661214.52</v>
      </c>
      <c r="H6" s="34">
        <f>D6*F6</f>
        <v>84353540.16</v>
      </c>
      <c r="I6" s="33"/>
    </row>
    <row r="7" spans="2:9" ht="12.75">
      <c r="B7" s="56" t="s">
        <v>127</v>
      </c>
      <c r="C7" s="57"/>
      <c r="D7" s="60">
        <v>511288</v>
      </c>
      <c r="E7" s="59"/>
      <c r="F7" s="59">
        <v>50.06</v>
      </c>
      <c r="G7" s="58"/>
      <c r="H7" s="34">
        <f>D7*F7</f>
        <v>25595077.28</v>
      </c>
      <c r="I7" s="33"/>
    </row>
    <row r="8" spans="2:9" ht="12.75">
      <c r="B8" s="9" t="s">
        <v>0</v>
      </c>
      <c r="C8" s="44"/>
      <c r="D8" s="50">
        <f>D7+D6</f>
        <v>1488960</v>
      </c>
      <c r="E8" s="8"/>
      <c r="F8" s="8"/>
      <c r="G8" s="23"/>
      <c r="H8" s="61">
        <f>SUM(H6:H7)</f>
        <v>109948617.44</v>
      </c>
      <c r="I8" s="33">
        <f>(H8-G6)/G6</f>
        <v>-0.1387468946351365</v>
      </c>
    </row>
    <row r="9" spans="2:9" ht="12.75">
      <c r="B9" s="4" t="s">
        <v>30</v>
      </c>
      <c r="C9" s="44"/>
      <c r="D9" s="44"/>
      <c r="E9" s="8"/>
      <c r="F9" s="8"/>
      <c r="G9" s="23"/>
      <c r="H9" s="23"/>
      <c r="I9" s="33"/>
    </row>
    <row r="10" spans="2:9" ht="12.75">
      <c r="B10" s="4" t="s">
        <v>31</v>
      </c>
      <c r="C10" s="44"/>
      <c r="D10" s="44"/>
      <c r="E10" s="8"/>
      <c r="F10" s="8"/>
      <c r="G10" s="23"/>
      <c r="H10" s="23"/>
      <c r="I10" s="33"/>
    </row>
    <row r="11" spans="2:9" ht="12.75">
      <c r="B11" s="4" t="s">
        <v>96</v>
      </c>
      <c r="C11" s="44"/>
      <c r="D11" s="44"/>
      <c r="E11" s="8"/>
      <c r="F11" s="8"/>
      <c r="G11" s="23"/>
      <c r="H11" s="23"/>
      <c r="I11" s="33"/>
    </row>
    <row r="12" spans="2:9" ht="12.75">
      <c r="B12" s="4" t="s">
        <v>30</v>
      </c>
      <c r="C12" s="44"/>
      <c r="D12" s="44"/>
      <c r="E12" s="8"/>
      <c r="F12" s="8"/>
      <c r="G12" s="23"/>
      <c r="H12" s="23"/>
      <c r="I12" s="33"/>
    </row>
    <row r="13" spans="2:9" ht="12.75">
      <c r="B13" s="4" t="s">
        <v>97</v>
      </c>
      <c r="C13" s="44"/>
      <c r="D13" s="44"/>
      <c r="E13" s="8"/>
      <c r="F13" s="8"/>
      <c r="G13" s="23"/>
      <c r="H13" s="23"/>
      <c r="I13" s="33"/>
    </row>
    <row r="14" spans="2:9" ht="12.75">
      <c r="B14" s="4" t="s">
        <v>32</v>
      </c>
      <c r="C14" s="44"/>
      <c r="D14" s="44"/>
      <c r="E14" s="8"/>
      <c r="F14" s="8"/>
      <c r="G14" s="23"/>
      <c r="H14" s="23"/>
      <c r="I14" s="33"/>
    </row>
    <row r="15" spans="2:9" ht="12.75">
      <c r="B15" s="4" t="s">
        <v>82</v>
      </c>
      <c r="C15" s="44"/>
      <c r="D15" s="44"/>
      <c r="E15" s="8"/>
      <c r="F15" s="8"/>
      <c r="G15" s="23"/>
      <c r="H15" s="23"/>
      <c r="I15" s="33"/>
    </row>
    <row r="16" spans="2:9" ht="12.75">
      <c r="B16" s="4" t="s">
        <v>83</v>
      </c>
      <c r="C16" s="44"/>
      <c r="D16" s="44"/>
      <c r="E16" s="8"/>
      <c r="F16" s="8"/>
      <c r="G16" s="23"/>
      <c r="H16" s="23"/>
      <c r="I16" s="33"/>
    </row>
    <row r="17" spans="2:9" ht="12.75">
      <c r="B17" s="4" t="s">
        <v>98</v>
      </c>
      <c r="C17" s="45"/>
      <c r="D17" s="45"/>
      <c r="E17" s="8"/>
      <c r="F17" s="8"/>
      <c r="G17" s="23"/>
      <c r="H17" s="23"/>
      <c r="I17" s="33"/>
    </row>
    <row r="18" spans="2:9" ht="12.75">
      <c r="B18" s="4" t="s">
        <v>99</v>
      </c>
      <c r="C18" s="44"/>
      <c r="D18" s="44"/>
      <c r="E18" s="8"/>
      <c r="F18" s="8"/>
      <c r="G18" s="23"/>
      <c r="H18" s="23"/>
      <c r="I18" s="33"/>
    </row>
    <row r="19" spans="2:9" ht="12.75">
      <c r="B19" s="5" t="s">
        <v>77</v>
      </c>
      <c r="C19" s="47">
        <v>190058000</v>
      </c>
      <c r="D19" s="47">
        <v>148193406</v>
      </c>
      <c r="E19" s="6"/>
      <c r="F19" s="6"/>
      <c r="G19" s="39">
        <v>81713828</v>
      </c>
      <c r="H19" s="39">
        <v>63981416</v>
      </c>
      <c r="I19" s="33">
        <f aca="true" t="shared" si="0" ref="I19:I83">(H19-G19)/G19</f>
        <v>-0.2170062574965892</v>
      </c>
    </row>
    <row r="20" spans="2:9" ht="12.75">
      <c r="B20" s="4" t="s">
        <v>90</v>
      </c>
      <c r="C20" s="13">
        <v>42297</v>
      </c>
      <c r="D20" s="13">
        <v>13200</v>
      </c>
      <c r="E20" s="8">
        <v>8</v>
      </c>
      <c r="F20" s="8">
        <v>8</v>
      </c>
      <c r="G20" s="7">
        <f>E20*C20</f>
        <v>338376</v>
      </c>
      <c r="H20" s="7">
        <f>F20*D20</f>
        <v>105600</v>
      </c>
      <c r="I20" s="33"/>
    </row>
    <row r="21" spans="2:9" ht="12.75">
      <c r="B21" s="4" t="s">
        <v>100</v>
      </c>
      <c r="C21" s="13">
        <v>583000</v>
      </c>
      <c r="D21" s="13">
        <v>454581</v>
      </c>
      <c r="E21" s="8">
        <v>16</v>
      </c>
      <c r="F21" s="8">
        <v>18</v>
      </c>
      <c r="G21" s="7">
        <f>E21*C21</f>
        <v>9328000</v>
      </c>
      <c r="H21" s="7">
        <f>F21*D21</f>
        <v>8182458</v>
      </c>
      <c r="I21" s="33"/>
    </row>
    <row r="22" spans="2:9" ht="12.75">
      <c r="B22" s="5" t="s">
        <v>101</v>
      </c>
      <c r="C22" s="55"/>
      <c r="D22" s="55"/>
      <c r="E22" s="10"/>
      <c r="F22" s="10"/>
      <c r="G22" s="6">
        <f>SUM(G19:G21)</f>
        <v>91380204</v>
      </c>
      <c r="H22" s="6">
        <f>SUM(H19:H21)</f>
        <v>72269474</v>
      </c>
      <c r="I22" s="33">
        <f t="shared" si="0"/>
        <v>-0.20913424531203717</v>
      </c>
    </row>
    <row r="23" spans="2:9" ht="12.75">
      <c r="B23" s="9" t="s">
        <v>1</v>
      </c>
      <c r="C23" s="49"/>
      <c r="D23" s="49"/>
      <c r="E23" s="4"/>
      <c r="F23" s="4"/>
      <c r="G23" s="23"/>
      <c r="H23" s="23"/>
      <c r="I23" s="33"/>
    </row>
    <row r="24" spans="2:9" ht="12.75">
      <c r="B24" s="4" t="s">
        <v>108</v>
      </c>
      <c r="C24" s="13">
        <v>143188</v>
      </c>
      <c r="D24" s="13">
        <v>61553</v>
      </c>
      <c r="E24" s="8">
        <v>15.9099</v>
      </c>
      <c r="F24" s="8">
        <v>15</v>
      </c>
      <c r="G24" s="8">
        <f aca="true" t="shared" si="1" ref="G24:H31">E24*C24</f>
        <v>2278106.7612</v>
      </c>
      <c r="H24" s="8">
        <f t="shared" si="1"/>
        <v>923295</v>
      </c>
      <c r="I24" s="33">
        <f t="shared" si="0"/>
        <v>-0.5947095124226525</v>
      </c>
    </row>
    <row r="25" spans="2:9" ht="12.75">
      <c r="B25" s="4" t="s">
        <v>109</v>
      </c>
      <c r="C25" s="13">
        <v>1308067</v>
      </c>
      <c r="D25" s="13">
        <v>273959</v>
      </c>
      <c r="E25" s="8">
        <v>15.045</v>
      </c>
      <c r="F25" s="8">
        <v>15</v>
      </c>
      <c r="G25" s="8">
        <f t="shared" si="1"/>
        <v>19679868.015</v>
      </c>
      <c r="H25" s="8">
        <f>D25*F25</f>
        <v>4109385</v>
      </c>
      <c r="I25" s="33">
        <f t="shared" si="0"/>
        <v>-0.7911883861788186</v>
      </c>
    </row>
    <row r="26" spans="2:9" ht="12.75">
      <c r="B26" s="4" t="s">
        <v>49</v>
      </c>
      <c r="C26" s="13"/>
      <c r="D26" s="13"/>
      <c r="E26" s="8"/>
      <c r="F26" s="8"/>
      <c r="G26" s="8"/>
      <c r="H26" s="8"/>
      <c r="I26" s="33" t="e">
        <f t="shared" si="0"/>
        <v>#DIV/0!</v>
      </c>
    </row>
    <row r="27" spans="2:9" ht="12.75">
      <c r="B27" s="4" t="s">
        <v>50</v>
      </c>
      <c r="C27" s="38">
        <v>1064391</v>
      </c>
      <c r="D27" s="38">
        <v>456237</v>
      </c>
      <c r="E27" s="8"/>
      <c r="F27" s="8"/>
      <c r="G27" s="8">
        <v>574866</v>
      </c>
      <c r="H27" s="8">
        <v>252859</v>
      </c>
      <c r="I27" s="33">
        <f t="shared" si="0"/>
        <v>-0.5601427115188583</v>
      </c>
    </row>
    <row r="28" spans="2:9" ht="12.75">
      <c r="B28" s="4" t="s">
        <v>51</v>
      </c>
      <c r="C28" s="44"/>
      <c r="D28" s="44"/>
      <c r="E28" s="8"/>
      <c r="F28" s="8"/>
      <c r="G28" s="8">
        <f t="shared" si="1"/>
        <v>0</v>
      </c>
      <c r="H28" s="8">
        <f t="shared" si="1"/>
        <v>0</v>
      </c>
      <c r="I28" s="33"/>
    </row>
    <row r="29" spans="2:9" ht="12.75">
      <c r="B29" s="4" t="s">
        <v>52</v>
      </c>
      <c r="C29" s="13">
        <v>175000</v>
      </c>
      <c r="D29" s="13">
        <v>945688</v>
      </c>
      <c r="E29" s="8">
        <v>0.2</v>
      </c>
      <c r="F29" s="8">
        <v>0.2</v>
      </c>
      <c r="G29" s="8">
        <f t="shared" si="1"/>
        <v>35000</v>
      </c>
      <c r="H29" s="8">
        <f t="shared" si="1"/>
        <v>189137.6</v>
      </c>
      <c r="I29" s="33">
        <f t="shared" si="0"/>
        <v>4.403931428571429</v>
      </c>
    </row>
    <row r="30" spans="2:9" ht="12.75">
      <c r="B30" s="4" t="s">
        <v>53</v>
      </c>
      <c r="C30" s="13">
        <v>1596</v>
      </c>
      <c r="D30" s="13">
        <v>1676</v>
      </c>
      <c r="E30" s="8">
        <v>30</v>
      </c>
      <c r="F30" s="8">
        <v>20</v>
      </c>
      <c r="G30" s="8">
        <f t="shared" si="1"/>
        <v>47880</v>
      </c>
      <c r="H30" s="8">
        <f t="shared" si="1"/>
        <v>33520</v>
      </c>
      <c r="I30" s="33">
        <f t="shared" si="0"/>
        <v>-0.29991645781119464</v>
      </c>
    </row>
    <row r="31" spans="2:9" ht="12.75">
      <c r="B31" s="4" t="s">
        <v>54</v>
      </c>
      <c r="C31" s="13">
        <v>128415</v>
      </c>
      <c r="D31" s="13">
        <v>134836</v>
      </c>
      <c r="E31" s="8">
        <v>20</v>
      </c>
      <c r="F31" s="8">
        <v>18</v>
      </c>
      <c r="G31" s="8">
        <f t="shared" si="1"/>
        <v>2568300</v>
      </c>
      <c r="H31" s="8">
        <f t="shared" si="1"/>
        <v>2427048</v>
      </c>
      <c r="I31" s="33">
        <f t="shared" si="0"/>
        <v>-0.05499824786823969</v>
      </c>
    </row>
    <row r="32" spans="2:9" ht="12.75">
      <c r="B32" s="5" t="s">
        <v>42</v>
      </c>
      <c r="C32" s="46"/>
      <c r="D32" s="46"/>
      <c r="E32" s="11"/>
      <c r="F32" s="11"/>
      <c r="G32" s="21">
        <f>SUM(G24:G31)</f>
        <v>25184020.7762</v>
      </c>
      <c r="H32" s="21">
        <f>SUM(H24:H31)</f>
        <v>7935244.6</v>
      </c>
      <c r="I32" s="33">
        <f t="shared" si="0"/>
        <v>-0.6849095436142925</v>
      </c>
    </row>
    <row r="33" spans="2:9" ht="12.75">
      <c r="B33" s="4"/>
      <c r="C33" s="44"/>
      <c r="D33" s="44"/>
      <c r="E33" s="4"/>
      <c r="F33" s="4"/>
      <c r="G33" s="23"/>
      <c r="H33" s="23"/>
      <c r="I33" s="33"/>
    </row>
    <row r="34" spans="2:11" ht="12.75">
      <c r="B34" s="5" t="s">
        <v>102</v>
      </c>
      <c r="C34" s="48"/>
      <c r="D34" s="48"/>
      <c r="E34" s="12"/>
      <c r="F34" s="12"/>
      <c r="G34" s="6">
        <f>SUM(G35:G41)</f>
        <v>55537187.68</v>
      </c>
      <c r="H34" s="6">
        <f>SUM(H35:H41)</f>
        <v>40937630.35</v>
      </c>
      <c r="I34" s="33">
        <f t="shared" si="0"/>
        <v>-0.26287894543960816</v>
      </c>
      <c r="J34" s="25"/>
      <c r="K34" s="25"/>
    </row>
    <row r="35" spans="2:11" ht="12.75">
      <c r="B35" s="9" t="s">
        <v>87</v>
      </c>
      <c r="C35" s="13">
        <v>1015116</v>
      </c>
      <c r="D35" s="13">
        <v>757939</v>
      </c>
      <c r="E35" s="8">
        <v>33.84924284515267</v>
      </c>
      <c r="F35" s="8">
        <f>H35/D35</f>
        <v>30.816564393704507</v>
      </c>
      <c r="G35" s="8">
        <v>34360908</v>
      </c>
      <c r="H35" s="8">
        <v>23357076</v>
      </c>
      <c r="I35" s="33">
        <f t="shared" si="0"/>
        <v>-0.32024275959180126</v>
      </c>
      <c r="J35" s="25"/>
      <c r="K35" s="25"/>
    </row>
    <row r="36" spans="2:10" ht="12.75">
      <c r="B36" s="9" t="s">
        <v>79</v>
      </c>
      <c r="C36" s="41">
        <v>951250</v>
      </c>
      <c r="D36" s="41">
        <v>904901</v>
      </c>
      <c r="E36" s="8">
        <v>18.42433009198423</v>
      </c>
      <c r="F36" s="8">
        <f>H36/D36</f>
        <v>14.496816215254487</v>
      </c>
      <c r="G36" s="40">
        <v>17526144</v>
      </c>
      <c r="H36" s="40">
        <v>13118183.49</v>
      </c>
      <c r="I36" s="33">
        <f t="shared" si="0"/>
        <v>-0.251507719553143</v>
      </c>
      <c r="J36" s="25"/>
    </row>
    <row r="37" spans="2:11" ht="12.75">
      <c r="B37" s="9" t="s">
        <v>88</v>
      </c>
      <c r="C37" s="41">
        <v>327970</v>
      </c>
      <c r="D37" s="41">
        <v>544245.67</v>
      </c>
      <c r="E37" s="8">
        <v>4.616550294234229</v>
      </c>
      <c r="F37" s="8">
        <f>H37/D37</f>
        <v>5.306145329553104</v>
      </c>
      <c r="G37" s="40">
        <v>1514090</v>
      </c>
      <c r="H37" s="40">
        <v>2887846.62</v>
      </c>
      <c r="I37" s="33">
        <f t="shared" si="0"/>
        <v>0.9073150341128996</v>
      </c>
      <c r="K37" s="25"/>
    </row>
    <row r="38" spans="2:11" ht="12.75">
      <c r="B38" s="9" t="s">
        <v>80</v>
      </c>
      <c r="C38" s="41"/>
      <c r="D38" s="41"/>
      <c r="E38" s="8"/>
      <c r="F38" s="8"/>
      <c r="G38" s="40"/>
      <c r="H38" s="40"/>
      <c r="I38" s="33" t="e">
        <f t="shared" si="0"/>
        <v>#DIV/0!</v>
      </c>
      <c r="J38" s="25"/>
      <c r="K38" s="25"/>
    </row>
    <row r="39" spans="2:11" ht="12.75">
      <c r="B39" s="9" t="s">
        <v>81</v>
      </c>
      <c r="C39" s="50"/>
      <c r="D39" s="50"/>
      <c r="E39" s="8"/>
      <c r="F39" s="8"/>
      <c r="G39" s="8"/>
      <c r="H39" s="8"/>
      <c r="I39" s="33"/>
      <c r="J39" s="25"/>
      <c r="K39" s="25"/>
    </row>
    <row r="40" spans="2:11" ht="12.75">
      <c r="B40" s="9" t="s">
        <v>43</v>
      </c>
      <c r="C40" s="50"/>
      <c r="D40" s="50"/>
      <c r="E40" s="8"/>
      <c r="F40" s="8"/>
      <c r="G40" s="8"/>
      <c r="H40" s="8"/>
      <c r="I40" s="33" t="e">
        <f t="shared" si="0"/>
        <v>#DIV/0!</v>
      </c>
      <c r="J40" s="25"/>
      <c r="K40" s="25"/>
    </row>
    <row r="41" spans="2:11" ht="12.75">
      <c r="B41" s="9" t="s">
        <v>89</v>
      </c>
      <c r="C41" s="13">
        <v>91773</v>
      </c>
      <c r="D41" s="13">
        <v>88283.43</v>
      </c>
      <c r="E41" s="8"/>
      <c r="F41" s="8"/>
      <c r="G41" s="8">
        <v>2136045.68</v>
      </c>
      <c r="H41" s="8">
        <v>1574524.24</v>
      </c>
      <c r="I41" s="33">
        <f t="shared" si="0"/>
        <v>-0.2628789474202631</v>
      </c>
      <c r="J41" s="25"/>
      <c r="K41" s="25"/>
    </row>
    <row r="42" spans="2:10" ht="12.75">
      <c r="B42" s="9"/>
      <c r="C42" s="49"/>
      <c r="D42" s="49"/>
      <c r="E42" s="8"/>
      <c r="F42" s="8"/>
      <c r="G42" s="14"/>
      <c r="H42" s="14"/>
      <c r="I42" s="33"/>
      <c r="J42" s="25"/>
    </row>
    <row r="43" spans="2:10" ht="12.75">
      <c r="B43" s="9" t="s">
        <v>105</v>
      </c>
      <c r="C43" s="44"/>
      <c r="D43" s="44"/>
      <c r="E43" s="8"/>
      <c r="F43" s="8"/>
      <c r="G43" s="23"/>
      <c r="H43" s="23"/>
      <c r="I43" s="33"/>
      <c r="J43" s="25"/>
    </row>
    <row r="44" spans="2:11" ht="12.75">
      <c r="B44" s="4" t="s">
        <v>84</v>
      </c>
      <c r="C44" s="13">
        <v>1018000</v>
      </c>
      <c r="D44" s="13">
        <v>887000</v>
      </c>
      <c r="E44" s="8">
        <v>0.44</v>
      </c>
      <c r="F44" s="8">
        <v>0.52</v>
      </c>
      <c r="G44" s="23">
        <v>447920</v>
      </c>
      <c r="H44" s="23">
        <f>D44*F44</f>
        <v>461240</v>
      </c>
      <c r="I44" s="33">
        <f t="shared" si="0"/>
        <v>0.029737453116627968</v>
      </c>
      <c r="K44" s="53"/>
    </row>
    <row r="45" spans="2:9" ht="12.75">
      <c r="B45" s="4" t="s">
        <v>46</v>
      </c>
      <c r="C45" s="50">
        <v>20000</v>
      </c>
      <c r="D45" s="50">
        <v>20000</v>
      </c>
      <c r="E45" s="8">
        <v>0.5</v>
      </c>
      <c r="F45" s="8">
        <v>0.5</v>
      </c>
      <c r="G45" s="23">
        <v>10000</v>
      </c>
      <c r="H45" s="23">
        <f>D45*F45</f>
        <v>10000</v>
      </c>
      <c r="I45" s="33"/>
    </row>
    <row r="46" spans="2:9" ht="12.75">
      <c r="B46" s="4" t="s">
        <v>19</v>
      </c>
      <c r="C46" s="50">
        <v>20360</v>
      </c>
      <c r="D46" s="50">
        <v>17740</v>
      </c>
      <c r="E46" s="8">
        <v>0.3</v>
      </c>
      <c r="F46" s="8">
        <v>0.4</v>
      </c>
      <c r="G46" s="23">
        <v>6108</v>
      </c>
      <c r="H46" s="23">
        <f aca="true" t="shared" si="2" ref="H46:H51">F46*D46</f>
        <v>7096</v>
      </c>
      <c r="I46" s="33">
        <f t="shared" si="0"/>
        <v>0.16175507531106745</v>
      </c>
    </row>
    <row r="47" spans="2:11" ht="12.75">
      <c r="B47" s="4" t="s">
        <v>21</v>
      </c>
      <c r="C47" s="50">
        <v>9277451</v>
      </c>
      <c r="D47" s="50">
        <v>9386460</v>
      </c>
      <c r="E47" s="8">
        <v>0.85</v>
      </c>
      <c r="F47" s="8">
        <v>0.75</v>
      </c>
      <c r="G47" s="23">
        <v>7885833.35</v>
      </c>
      <c r="H47" s="23">
        <f t="shared" si="2"/>
        <v>7039845</v>
      </c>
      <c r="I47" s="33">
        <f t="shared" si="0"/>
        <v>-0.10727951155599803</v>
      </c>
      <c r="K47" s="25"/>
    </row>
    <row r="48" spans="2:9" ht="12.75">
      <c r="B48" s="4" t="s">
        <v>22</v>
      </c>
      <c r="C48" s="50">
        <v>5110912</v>
      </c>
      <c r="D48" s="50">
        <v>5611200</v>
      </c>
      <c r="E48" s="8">
        <v>0.5</v>
      </c>
      <c r="F48" s="8">
        <v>0.5</v>
      </c>
      <c r="G48" s="23">
        <v>2555456</v>
      </c>
      <c r="H48" s="23">
        <f t="shared" si="2"/>
        <v>2805600</v>
      </c>
      <c r="I48" s="33">
        <f t="shared" si="0"/>
        <v>0.0978862480903604</v>
      </c>
    </row>
    <row r="49" spans="2:9" ht="12.75">
      <c r="B49" s="4" t="s">
        <v>116</v>
      </c>
      <c r="C49" s="50">
        <v>25293240</v>
      </c>
      <c r="D49" s="50">
        <v>21600000</v>
      </c>
      <c r="E49" s="8">
        <v>0.35</v>
      </c>
      <c r="F49" s="8">
        <v>0.35</v>
      </c>
      <c r="G49" s="23">
        <v>8852634</v>
      </c>
      <c r="H49" s="23">
        <f t="shared" si="2"/>
        <v>7559999.999999999</v>
      </c>
      <c r="I49" s="33">
        <f t="shared" si="0"/>
        <v>-0.1460168803996642</v>
      </c>
    </row>
    <row r="50" spans="2:9" ht="12.75">
      <c r="B50" s="4" t="s">
        <v>23</v>
      </c>
      <c r="C50" s="50">
        <v>2150100</v>
      </c>
      <c r="D50" s="50">
        <v>1919700</v>
      </c>
      <c r="E50" s="8">
        <v>1</v>
      </c>
      <c r="F50" s="8">
        <v>1.25</v>
      </c>
      <c r="G50" s="23">
        <v>2150100</v>
      </c>
      <c r="H50" s="23">
        <f t="shared" si="2"/>
        <v>2399625</v>
      </c>
      <c r="I50" s="33">
        <f t="shared" si="0"/>
        <v>0.11605274173294265</v>
      </c>
    </row>
    <row r="51" spans="2:9" ht="12.75">
      <c r="B51" s="4" t="s">
        <v>71</v>
      </c>
      <c r="C51" s="50">
        <v>231750</v>
      </c>
      <c r="D51" s="50">
        <v>199500</v>
      </c>
      <c r="E51" s="8">
        <v>1</v>
      </c>
      <c r="F51" s="8">
        <v>1</v>
      </c>
      <c r="G51" s="23">
        <v>231750</v>
      </c>
      <c r="H51" s="23">
        <f t="shared" si="2"/>
        <v>199500</v>
      </c>
      <c r="I51" s="33">
        <f t="shared" si="0"/>
        <v>-0.13915857605177995</v>
      </c>
    </row>
    <row r="52" spans="2:9" ht="12.75">
      <c r="B52" s="4" t="s">
        <v>75</v>
      </c>
      <c r="C52" s="50"/>
      <c r="D52" s="50"/>
      <c r="E52" s="8"/>
      <c r="F52" s="8"/>
      <c r="G52" s="23"/>
      <c r="H52" s="23"/>
      <c r="I52" s="33"/>
    </row>
    <row r="53" spans="2:9" ht="12.75">
      <c r="B53" s="4" t="s">
        <v>64</v>
      </c>
      <c r="C53" s="50"/>
      <c r="D53" s="50"/>
      <c r="E53" s="8"/>
      <c r="F53" s="8"/>
      <c r="G53" s="23"/>
      <c r="H53" s="23"/>
      <c r="I53" s="33"/>
    </row>
    <row r="54" spans="2:9" ht="12.75">
      <c r="B54" s="4" t="s">
        <v>65</v>
      </c>
      <c r="C54" s="50"/>
      <c r="D54" s="50"/>
      <c r="E54" s="8"/>
      <c r="F54" s="8"/>
      <c r="G54" s="23">
        <v>0</v>
      </c>
      <c r="H54" s="23">
        <f>F54*D54</f>
        <v>0</v>
      </c>
      <c r="I54" s="33"/>
    </row>
    <row r="55" spans="2:9" ht="12.75">
      <c r="B55" s="4" t="s">
        <v>66</v>
      </c>
      <c r="C55" s="50"/>
      <c r="D55" s="50"/>
      <c r="E55" s="8"/>
      <c r="F55" s="8"/>
      <c r="G55" s="23"/>
      <c r="H55" s="23"/>
      <c r="I55" s="33"/>
    </row>
    <row r="56" spans="2:9" ht="12.75">
      <c r="B56" s="4" t="s">
        <v>67</v>
      </c>
      <c r="C56" s="50"/>
      <c r="D56" s="50"/>
      <c r="E56" s="8"/>
      <c r="F56" s="8"/>
      <c r="G56" s="23"/>
      <c r="H56" s="23"/>
      <c r="I56" s="33"/>
    </row>
    <row r="57" spans="2:9" ht="12.75">
      <c r="B57" s="4" t="s">
        <v>26</v>
      </c>
      <c r="C57" s="50">
        <v>524029</v>
      </c>
      <c r="D57" s="50">
        <v>667127</v>
      </c>
      <c r="E57" s="8">
        <v>4</v>
      </c>
      <c r="F57" s="8">
        <v>3.5</v>
      </c>
      <c r="G57" s="23">
        <v>2096116</v>
      </c>
      <c r="H57" s="23">
        <f>F57*D57</f>
        <v>2334944.5</v>
      </c>
      <c r="I57" s="33"/>
    </row>
    <row r="58" spans="2:11" ht="12.75">
      <c r="B58" s="5" t="s">
        <v>106</v>
      </c>
      <c r="C58" s="43"/>
      <c r="D58" s="43"/>
      <c r="E58" s="6"/>
      <c r="F58" s="6"/>
      <c r="G58" s="21">
        <f>SUM(G44:G57)</f>
        <v>24235917.35</v>
      </c>
      <c r="H58" s="21">
        <f>SUM(H44:H57)</f>
        <v>22817850.5</v>
      </c>
      <c r="I58" s="33">
        <f t="shared" si="0"/>
        <v>-0.0585109624497049</v>
      </c>
      <c r="J58" s="25"/>
      <c r="K58" s="25"/>
    </row>
    <row r="59" spans="2:9" ht="12.75">
      <c r="B59" s="9" t="s">
        <v>104</v>
      </c>
      <c r="C59" s="50"/>
      <c r="D59" s="50"/>
      <c r="E59" s="8"/>
      <c r="F59" s="8"/>
      <c r="G59" s="23"/>
      <c r="H59" s="23"/>
      <c r="I59" s="33"/>
    </row>
    <row r="60" spans="2:13" ht="12.75">
      <c r="B60" s="4" t="s">
        <v>113</v>
      </c>
      <c r="C60" s="13">
        <v>224300815</v>
      </c>
      <c r="D60" s="13">
        <v>222853398</v>
      </c>
      <c r="E60" s="8">
        <v>0.36</v>
      </c>
      <c r="F60" s="8">
        <v>0.5</v>
      </c>
      <c r="G60" s="23">
        <f aca="true" t="shared" si="3" ref="G60:H69">E60*C60</f>
        <v>80748293.39999999</v>
      </c>
      <c r="H60" s="23">
        <f t="shared" si="3"/>
        <v>111426699</v>
      </c>
      <c r="I60" s="33">
        <f t="shared" si="0"/>
        <v>0.3799263651063121</v>
      </c>
      <c r="K60" s="25"/>
      <c r="M60" s="25"/>
    </row>
    <row r="61" spans="2:11" ht="12.75">
      <c r="B61" s="4" t="s">
        <v>114</v>
      </c>
      <c r="C61" s="13">
        <v>19643200</v>
      </c>
      <c r="D61" s="13">
        <v>24967663</v>
      </c>
      <c r="E61" s="8">
        <v>0.37</v>
      </c>
      <c r="F61" s="8">
        <v>0.6</v>
      </c>
      <c r="G61" s="23">
        <f t="shared" si="3"/>
        <v>7267984</v>
      </c>
      <c r="H61" s="23">
        <f t="shared" si="3"/>
        <v>14980597.799999999</v>
      </c>
      <c r="I61" s="33">
        <f t="shared" si="0"/>
        <v>1.06117649681122</v>
      </c>
      <c r="K61" s="54"/>
    </row>
    <row r="62" spans="2:13" ht="12.75">
      <c r="B62" s="4" t="s">
        <v>33</v>
      </c>
      <c r="C62" s="13">
        <v>33871831</v>
      </c>
      <c r="D62" s="13">
        <v>39023200</v>
      </c>
      <c r="E62" s="8">
        <v>0.5</v>
      </c>
      <c r="F62" s="8">
        <v>0.5</v>
      </c>
      <c r="G62" s="23">
        <f t="shared" si="3"/>
        <v>16935915.5</v>
      </c>
      <c r="H62" s="23">
        <f t="shared" si="3"/>
        <v>19511600</v>
      </c>
      <c r="I62" s="33">
        <f t="shared" si="0"/>
        <v>0.15208416102453984</v>
      </c>
      <c r="M62" s="25"/>
    </row>
    <row r="63" spans="2:11" ht="12.75">
      <c r="B63" s="4" t="s">
        <v>4</v>
      </c>
      <c r="C63" s="13">
        <v>45632400</v>
      </c>
      <c r="D63" s="13">
        <v>66264300</v>
      </c>
      <c r="E63" s="8">
        <v>0.2825</v>
      </c>
      <c r="F63" s="8">
        <v>0.45</v>
      </c>
      <c r="G63" s="23">
        <f>C63*E63</f>
        <v>12891152.999999998</v>
      </c>
      <c r="H63" s="23">
        <f>D63*F63</f>
        <v>29818935</v>
      </c>
      <c r="I63" s="33">
        <f t="shared" si="0"/>
        <v>1.313131726851741</v>
      </c>
      <c r="K63" s="25"/>
    </row>
    <row r="64" spans="2:9" ht="12.75">
      <c r="B64" s="4" t="s">
        <v>2</v>
      </c>
      <c r="C64" s="13">
        <v>3759700</v>
      </c>
      <c r="D64" s="13">
        <v>1488700</v>
      </c>
      <c r="E64" s="8">
        <v>0.9</v>
      </c>
      <c r="F64" s="8">
        <v>0.95</v>
      </c>
      <c r="G64" s="23">
        <f t="shared" si="3"/>
        <v>3383730</v>
      </c>
      <c r="H64" s="23">
        <f t="shared" si="3"/>
        <v>1414265</v>
      </c>
      <c r="I64" s="33">
        <f t="shared" si="0"/>
        <v>-0.5820396426428822</v>
      </c>
    </row>
    <row r="65" spans="2:9" ht="12.75">
      <c r="B65" s="4" t="s">
        <v>3</v>
      </c>
      <c r="C65" s="13">
        <v>13454480</v>
      </c>
      <c r="D65" s="13">
        <v>5292760</v>
      </c>
      <c r="E65" s="8">
        <v>0.95</v>
      </c>
      <c r="F65" s="8">
        <v>1.5</v>
      </c>
      <c r="G65" s="23">
        <f>E65*C65</f>
        <v>12781756</v>
      </c>
      <c r="H65" s="23">
        <f>F65*D65</f>
        <v>7939140</v>
      </c>
      <c r="I65" s="33">
        <f t="shared" si="0"/>
        <v>-0.3788693822664116</v>
      </c>
    </row>
    <row r="66" spans="2:9" ht="12.75">
      <c r="B66" s="4" t="s">
        <v>40</v>
      </c>
      <c r="C66" s="13">
        <v>6279485</v>
      </c>
      <c r="D66" s="13">
        <v>4897780</v>
      </c>
      <c r="E66" s="8">
        <v>1</v>
      </c>
      <c r="F66" s="8">
        <v>1.25</v>
      </c>
      <c r="G66" s="23">
        <f t="shared" si="3"/>
        <v>6279485</v>
      </c>
      <c r="H66" s="23">
        <f t="shared" si="3"/>
        <v>6122225</v>
      </c>
      <c r="I66" s="33">
        <f t="shared" si="0"/>
        <v>-0.025043454996707532</v>
      </c>
    </row>
    <row r="67" spans="2:9" ht="12.75">
      <c r="B67" s="4" t="s">
        <v>55</v>
      </c>
      <c r="C67" s="13">
        <v>896800</v>
      </c>
      <c r="D67" s="13">
        <v>831000</v>
      </c>
      <c r="E67" s="8">
        <v>0.95</v>
      </c>
      <c r="F67" s="8">
        <v>1.25</v>
      </c>
      <c r="G67" s="23">
        <f t="shared" si="3"/>
        <v>851960</v>
      </c>
      <c r="H67" s="23">
        <f t="shared" si="3"/>
        <v>1038750</v>
      </c>
      <c r="I67" s="33">
        <f t="shared" si="0"/>
        <v>0.21924738250622094</v>
      </c>
    </row>
    <row r="68" spans="2:9" ht="12.75">
      <c r="B68" s="4" t="s">
        <v>34</v>
      </c>
      <c r="C68" s="13">
        <v>59821500</v>
      </c>
      <c r="D68" s="13">
        <v>64156200</v>
      </c>
      <c r="E68" s="8">
        <v>0.65</v>
      </c>
      <c r="F68" s="8">
        <v>0.85</v>
      </c>
      <c r="G68" s="23">
        <f t="shared" si="3"/>
        <v>38883975</v>
      </c>
      <c r="H68" s="23">
        <f t="shared" si="3"/>
        <v>54532770</v>
      </c>
      <c r="I68" s="33">
        <f t="shared" si="0"/>
        <v>0.4024484379490523</v>
      </c>
    </row>
    <row r="69" spans="2:9" ht="12.75">
      <c r="B69" s="4" t="s">
        <v>20</v>
      </c>
      <c r="C69" s="13">
        <v>582900</v>
      </c>
      <c r="D69" s="13">
        <v>642000</v>
      </c>
      <c r="E69" s="8">
        <v>2.75</v>
      </c>
      <c r="F69" s="8">
        <v>3</v>
      </c>
      <c r="G69" s="23">
        <f t="shared" si="3"/>
        <v>1602975</v>
      </c>
      <c r="H69" s="23">
        <f t="shared" si="3"/>
        <v>1926000</v>
      </c>
      <c r="I69" s="33">
        <f t="shared" si="0"/>
        <v>0.20151593131521078</v>
      </c>
    </row>
    <row r="70" spans="2:9" ht="12.75">
      <c r="B70" s="5" t="s">
        <v>106</v>
      </c>
      <c r="C70" s="43"/>
      <c r="D70" s="43"/>
      <c r="E70" s="6"/>
      <c r="F70" s="6"/>
      <c r="G70" s="21">
        <f>SUM(G60:G69)</f>
        <v>181627226.89999998</v>
      </c>
      <c r="H70" s="21">
        <f>SUM(H60:H69)</f>
        <v>248710981.8</v>
      </c>
      <c r="I70" s="33">
        <f t="shared" si="0"/>
        <v>0.3693485610333901</v>
      </c>
    </row>
    <row r="71" spans="2:9" ht="12.75">
      <c r="B71" s="9" t="s">
        <v>43</v>
      </c>
      <c r="C71" s="44"/>
      <c r="D71" s="44"/>
      <c r="E71" s="8"/>
      <c r="F71" s="8"/>
      <c r="G71" s="23"/>
      <c r="H71" s="23"/>
      <c r="I71" s="33"/>
    </row>
    <row r="72" spans="2:9" ht="12.75">
      <c r="B72" s="4" t="s">
        <v>85</v>
      </c>
      <c r="C72" s="44"/>
      <c r="D72" s="44"/>
      <c r="E72" s="8"/>
      <c r="F72" s="8"/>
      <c r="G72" s="23">
        <f aca="true" t="shared" si="4" ref="G72:H105">E72*C72</f>
        <v>0</v>
      </c>
      <c r="H72" s="23">
        <f t="shared" si="4"/>
        <v>0</v>
      </c>
      <c r="I72" s="33"/>
    </row>
    <row r="73" spans="2:9" ht="12.75">
      <c r="B73" s="4" t="s">
        <v>86</v>
      </c>
      <c r="C73" s="13">
        <v>719190</v>
      </c>
      <c r="D73" s="13">
        <v>806590</v>
      </c>
      <c r="E73" s="8">
        <v>1.5</v>
      </c>
      <c r="F73" s="8">
        <v>1.75</v>
      </c>
      <c r="G73" s="23">
        <f t="shared" si="4"/>
        <v>1078785</v>
      </c>
      <c r="H73" s="23">
        <f t="shared" si="4"/>
        <v>1411532.5</v>
      </c>
      <c r="I73" s="33">
        <f t="shared" si="0"/>
        <v>0.30844653939385513</v>
      </c>
    </row>
    <row r="74" spans="2:9" ht="12.75">
      <c r="B74" s="4" t="s">
        <v>128</v>
      </c>
      <c r="C74" s="13">
        <v>829783</v>
      </c>
      <c r="D74" s="13">
        <v>512936</v>
      </c>
      <c r="E74" s="8">
        <v>1.25</v>
      </c>
      <c r="F74" s="8">
        <v>1.25</v>
      </c>
      <c r="G74" s="23">
        <f t="shared" si="4"/>
        <v>1037228.75</v>
      </c>
      <c r="H74" s="23">
        <f t="shared" si="4"/>
        <v>641170</v>
      </c>
      <c r="I74" s="33">
        <f t="shared" si="0"/>
        <v>-0.381843204789686</v>
      </c>
    </row>
    <row r="75" spans="2:9" ht="12.75">
      <c r="B75" s="4" t="s">
        <v>5</v>
      </c>
      <c r="C75" s="13">
        <v>2309397</v>
      </c>
      <c r="D75" s="13">
        <v>2938622</v>
      </c>
      <c r="E75" s="8">
        <v>0.75</v>
      </c>
      <c r="F75" s="8">
        <v>0.8</v>
      </c>
      <c r="G75" s="23">
        <f t="shared" si="4"/>
        <v>1732047.75</v>
      </c>
      <c r="H75" s="23">
        <f t="shared" si="4"/>
        <v>2350897.6</v>
      </c>
      <c r="I75" s="33">
        <f t="shared" si="0"/>
        <v>0.35729375821192</v>
      </c>
    </row>
    <row r="76" spans="2:9" ht="12.75">
      <c r="B76" s="4" t="s">
        <v>6</v>
      </c>
      <c r="C76" s="13">
        <v>600519</v>
      </c>
      <c r="D76" s="13">
        <v>1030300</v>
      </c>
      <c r="E76" s="8">
        <v>0.5</v>
      </c>
      <c r="F76" s="8">
        <v>0.5</v>
      </c>
      <c r="G76" s="23">
        <f t="shared" si="4"/>
        <v>300259.5</v>
      </c>
      <c r="H76" s="23">
        <f t="shared" si="4"/>
        <v>515150</v>
      </c>
      <c r="I76" s="33">
        <f t="shared" si="0"/>
        <v>0.7156826012166143</v>
      </c>
    </row>
    <row r="77" spans="2:9" ht="12.75">
      <c r="B77" s="4" t="s">
        <v>56</v>
      </c>
      <c r="C77" s="13">
        <v>16248</v>
      </c>
      <c r="D77" s="13">
        <v>28871</v>
      </c>
      <c r="E77" s="8">
        <v>0.75</v>
      </c>
      <c r="F77" s="8">
        <v>0.8</v>
      </c>
      <c r="G77" s="23">
        <f t="shared" si="4"/>
        <v>12186</v>
      </c>
      <c r="H77" s="23">
        <f t="shared" si="4"/>
        <v>23096.800000000003</v>
      </c>
      <c r="I77" s="33">
        <f t="shared" si="0"/>
        <v>0.8953553257836865</v>
      </c>
    </row>
    <row r="78" spans="2:9" ht="12.75">
      <c r="B78" s="4" t="s">
        <v>7</v>
      </c>
      <c r="C78" s="13">
        <v>54500</v>
      </c>
      <c r="D78" s="13">
        <v>109000</v>
      </c>
      <c r="E78" s="8">
        <v>0.75</v>
      </c>
      <c r="F78" s="8">
        <v>0.75</v>
      </c>
      <c r="G78" s="23">
        <f t="shared" si="4"/>
        <v>40875</v>
      </c>
      <c r="H78" s="23">
        <f t="shared" si="4"/>
        <v>81750</v>
      </c>
      <c r="I78" s="33">
        <f t="shared" si="0"/>
        <v>1</v>
      </c>
    </row>
    <row r="79" spans="2:9" ht="12.75">
      <c r="B79" s="4" t="s">
        <v>8</v>
      </c>
      <c r="C79" s="13">
        <v>113500</v>
      </c>
      <c r="D79" s="13">
        <v>233080</v>
      </c>
      <c r="E79" s="8">
        <v>0.8</v>
      </c>
      <c r="F79" s="8">
        <v>0.9</v>
      </c>
      <c r="G79" s="23">
        <f t="shared" si="4"/>
        <v>90800</v>
      </c>
      <c r="H79" s="23">
        <f t="shared" si="4"/>
        <v>209772</v>
      </c>
      <c r="I79" s="33">
        <f t="shared" si="0"/>
        <v>1.3102643171806168</v>
      </c>
    </row>
    <row r="80" spans="2:9" ht="12.75">
      <c r="B80" s="4" t="s">
        <v>9</v>
      </c>
      <c r="C80" s="13">
        <v>184000</v>
      </c>
      <c r="D80" s="13">
        <v>233350</v>
      </c>
      <c r="E80" s="8">
        <v>0.8</v>
      </c>
      <c r="F80" s="8">
        <v>0.9</v>
      </c>
      <c r="G80" s="23">
        <f t="shared" si="4"/>
        <v>147200</v>
      </c>
      <c r="H80" s="23">
        <f t="shared" si="4"/>
        <v>210015</v>
      </c>
      <c r="I80" s="33">
        <f t="shared" si="0"/>
        <v>0.42673233695652174</v>
      </c>
    </row>
    <row r="81" spans="2:9" ht="12.75">
      <c r="B81" s="4" t="s">
        <v>10</v>
      </c>
      <c r="C81" s="13">
        <v>2221207</v>
      </c>
      <c r="D81" s="13">
        <v>2802014</v>
      </c>
      <c r="E81" s="8">
        <v>1.5</v>
      </c>
      <c r="F81" s="8">
        <v>1.5</v>
      </c>
      <c r="G81" s="23">
        <f t="shared" si="4"/>
        <v>3331810.5</v>
      </c>
      <c r="H81" s="23">
        <f t="shared" si="4"/>
        <v>4203021</v>
      </c>
      <c r="I81" s="33">
        <f t="shared" si="0"/>
        <v>0.2614826083296154</v>
      </c>
    </row>
    <row r="82" spans="2:9" ht="12.75">
      <c r="B82" s="4" t="s">
        <v>11</v>
      </c>
      <c r="C82" s="13">
        <v>3000049</v>
      </c>
      <c r="D82" s="13">
        <v>3357690</v>
      </c>
      <c r="E82" s="8">
        <v>0.75</v>
      </c>
      <c r="F82" s="8">
        <v>0.75</v>
      </c>
      <c r="G82" s="23">
        <f t="shared" si="4"/>
        <v>2250036.75</v>
      </c>
      <c r="H82" s="23">
        <f t="shared" si="4"/>
        <v>2518267.5</v>
      </c>
      <c r="I82" s="33">
        <f t="shared" si="0"/>
        <v>0.11921171954191415</v>
      </c>
    </row>
    <row r="83" spans="2:9" ht="12.75">
      <c r="B83" s="4" t="s">
        <v>12</v>
      </c>
      <c r="C83" s="13">
        <v>1305000</v>
      </c>
      <c r="D83" s="13">
        <v>3265040</v>
      </c>
      <c r="E83" s="8">
        <v>1.5</v>
      </c>
      <c r="F83" s="8">
        <v>1.5</v>
      </c>
      <c r="G83" s="23">
        <f t="shared" si="4"/>
        <v>1957500</v>
      </c>
      <c r="H83" s="23">
        <f t="shared" si="4"/>
        <v>4897560</v>
      </c>
      <c r="I83" s="33">
        <f t="shared" si="0"/>
        <v>1.5019463601532568</v>
      </c>
    </row>
    <row r="84" spans="2:9" ht="12.75">
      <c r="B84" s="4" t="s">
        <v>13</v>
      </c>
      <c r="C84" s="13">
        <v>3384065</v>
      </c>
      <c r="D84" s="13">
        <v>1685694</v>
      </c>
      <c r="E84" s="8">
        <v>1</v>
      </c>
      <c r="F84" s="8">
        <v>1</v>
      </c>
      <c r="G84" s="23">
        <f t="shared" si="4"/>
        <v>3384065</v>
      </c>
      <c r="H84" s="23">
        <f t="shared" si="4"/>
        <v>1685694</v>
      </c>
      <c r="I84" s="33">
        <f aca="true" t="shared" si="5" ref="I84:I108">(H84-G84)/G84</f>
        <v>-0.5018730432187325</v>
      </c>
    </row>
    <row r="85" spans="2:9" ht="12.75">
      <c r="B85" s="4" t="s">
        <v>14</v>
      </c>
      <c r="C85" s="13">
        <v>2015837</v>
      </c>
      <c r="D85" s="13">
        <v>886500</v>
      </c>
      <c r="E85" s="8">
        <v>0.5</v>
      </c>
      <c r="F85" s="8">
        <v>0.75</v>
      </c>
      <c r="G85" s="23">
        <f t="shared" si="4"/>
        <v>1007918.5</v>
      </c>
      <c r="H85" s="23">
        <f t="shared" si="4"/>
        <v>664875</v>
      </c>
      <c r="I85" s="33">
        <f t="shared" si="5"/>
        <v>-0.3403484507924004</v>
      </c>
    </row>
    <row r="86" spans="2:9" ht="12.75">
      <c r="B86" s="4" t="s">
        <v>15</v>
      </c>
      <c r="C86" s="13">
        <v>1991405</v>
      </c>
      <c r="D86" s="13">
        <v>1823764</v>
      </c>
      <c r="E86" s="8">
        <v>0.5</v>
      </c>
      <c r="F86" s="8">
        <v>0.5</v>
      </c>
      <c r="G86" s="23">
        <f t="shared" si="4"/>
        <v>995702.5</v>
      </c>
      <c r="H86" s="23">
        <f t="shared" si="4"/>
        <v>911882</v>
      </c>
      <c r="I86" s="33">
        <f t="shared" si="5"/>
        <v>-0.08418227331959094</v>
      </c>
    </row>
    <row r="87" spans="2:9" ht="12.75">
      <c r="B87" s="4" t="s">
        <v>57</v>
      </c>
      <c r="C87" s="13">
        <v>966068</v>
      </c>
      <c r="D87" s="13">
        <v>531535</v>
      </c>
      <c r="E87" s="8">
        <v>0.8</v>
      </c>
      <c r="F87" s="8">
        <v>0.8</v>
      </c>
      <c r="G87" s="23">
        <f t="shared" si="4"/>
        <v>772854.4</v>
      </c>
      <c r="H87" s="23">
        <f t="shared" si="4"/>
        <v>425228</v>
      </c>
      <c r="I87" s="33">
        <f t="shared" si="5"/>
        <v>-0.4497954595328693</v>
      </c>
    </row>
    <row r="88" spans="2:9" ht="12.75">
      <c r="B88" s="4" t="s">
        <v>58</v>
      </c>
      <c r="C88" s="13"/>
      <c r="D88" s="13"/>
      <c r="E88" s="8"/>
      <c r="F88" s="8"/>
      <c r="G88" s="23">
        <f t="shared" si="4"/>
        <v>0</v>
      </c>
      <c r="H88" s="23">
        <f t="shared" si="4"/>
        <v>0</v>
      </c>
      <c r="I88" s="33"/>
    </row>
    <row r="89" spans="2:9" ht="12.75">
      <c r="B89" s="4" t="s">
        <v>59</v>
      </c>
      <c r="C89" s="13">
        <v>228922</v>
      </c>
      <c r="D89" s="13">
        <v>146627</v>
      </c>
      <c r="E89" s="8">
        <v>1.5</v>
      </c>
      <c r="F89" s="8">
        <v>1.75</v>
      </c>
      <c r="G89" s="23">
        <f t="shared" si="4"/>
        <v>343383</v>
      </c>
      <c r="H89" s="23">
        <f t="shared" si="4"/>
        <v>256597.25</v>
      </c>
      <c r="I89" s="33">
        <f t="shared" si="5"/>
        <v>-0.25273746807500663</v>
      </c>
    </row>
    <row r="90" spans="2:9" ht="12.75">
      <c r="B90" s="4" t="s">
        <v>60</v>
      </c>
      <c r="C90" s="13">
        <v>273400</v>
      </c>
      <c r="D90" s="13">
        <v>150650</v>
      </c>
      <c r="E90" s="8">
        <v>1.25</v>
      </c>
      <c r="F90" s="8">
        <v>1.75</v>
      </c>
      <c r="G90" s="23">
        <f t="shared" si="4"/>
        <v>341750</v>
      </c>
      <c r="H90" s="23">
        <f t="shared" si="4"/>
        <v>263637.5</v>
      </c>
      <c r="I90" s="33">
        <f t="shared" si="5"/>
        <v>-0.22856620336503292</v>
      </c>
    </row>
    <row r="91" spans="2:9" ht="12.75">
      <c r="B91" s="4" t="s">
        <v>61</v>
      </c>
      <c r="C91" s="13">
        <v>92500</v>
      </c>
      <c r="D91" s="13">
        <v>54000</v>
      </c>
      <c r="E91" s="8">
        <v>0.75</v>
      </c>
      <c r="F91" s="8">
        <v>0.75</v>
      </c>
      <c r="G91" s="23">
        <f t="shared" si="4"/>
        <v>69375</v>
      </c>
      <c r="H91" s="23">
        <f t="shared" si="4"/>
        <v>40500</v>
      </c>
      <c r="I91" s="33">
        <f t="shared" si="5"/>
        <v>-0.41621621621621624</v>
      </c>
    </row>
    <row r="92" spans="2:9" ht="12.75">
      <c r="B92" s="4" t="s">
        <v>78</v>
      </c>
      <c r="C92" s="13"/>
      <c r="D92" s="13"/>
      <c r="E92" s="8"/>
      <c r="F92" s="8"/>
      <c r="G92" s="23">
        <f t="shared" si="4"/>
        <v>0</v>
      </c>
      <c r="H92" s="23">
        <f t="shared" si="4"/>
        <v>0</v>
      </c>
      <c r="I92" s="33" t="e">
        <f t="shared" si="5"/>
        <v>#DIV/0!</v>
      </c>
    </row>
    <row r="93" spans="2:9" ht="12.75">
      <c r="B93" s="4" t="s">
        <v>62</v>
      </c>
      <c r="C93" s="13">
        <v>109160</v>
      </c>
      <c r="D93" s="13">
        <v>83431</v>
      </c>
      <c r="E93" s="8">
        <v>1.5</v>
      </c>
      <c r="F93" s="8">
        <v>1.75</v>
      </c>
      <c r="G93" s="23">
        <f t="shared" si="4"/>
        <v>163740</v>
      </c>
      <c r="H93" s="23">
        <f t="shared" si="4"/>
        <v>146004.25</v>
      </c>
      <c r="I93" s="33">
        <f t="shared" si="5"/>
        <v>-0.10831653841455967</v>
      </c>
    </row>
    <row r="94" spans="2:9" ht="12.75">
      <c r="B94" s="4" t="s">
        <v>39</v>
      </c>
      <c r="C94" s="13">
        <v>936810</v>
      </c>
      <c r="D94" s="13">
        <v>732200</v>
      </c>
      <c r="E94" s="8">
        <v>0.85</v>
      </c>
      <c r="F94" s="8">
        <v>0.9</v>
      </c>
      <c r="G94" s="23">
        <f t="shared" si="4"/>
        <v>796288.5</v>
      </c>
      <c r="H94" s="23">
        <f t="shared" si="4"/>
        <v>658980</v>
      </c>
      <c r="I94" s="33">
        <f t="shared" si="5"/>
        <v>-0.17243561849756714</v>
      </c>
    </row>
    <row r="95" spans="2:9" ht="12.75">
      <c r="B95" s="4" t="s">
        <v>16</v>
      </c>
      <c r="C95" s="13">
        <v>509421</v>
      </c>
      <c r="D95" s="13">
        <v>463995</v>
      </c>
      <c r="E95" s="8">
        <v>0.85</v>
      </c>
      <c r="F95" s="8">
        <v>0.9</v>
      </c>
      <c r="G95" s="23">
        <f t="shared" si="4"/>
        <v>433007.85</v>
      </c>
      <c r="H95" s="23">
        <f t="shared" si="4"/>
        <v>417595.5</v>
      </c>
      <c r="I95" s="33">
        <f t="shared" si="5"/>
        <v>-0.03559369651150661</v>
      </c>
    </row>
    <row r="96" spans="2:9" ht="12.75">
      <c r="B96" s="4" t="s">
        <v>17</v>
      </c>
      <c r="C96" s="13">
        <v>105075</v>
      </c>
      <c r="D96" s="13">
        <v>109740</v>
      </c>
      <c r="E96" s="8">
        <v>0.8</v>
      </c>
      <c r="F96" s="8">
        <v>0.8</v>
      </c>
      <c r="G96" s="23">
        <f t="shared" si="4"/>
        <v>84060</v>
      </c>
      <c r="H96" s="23">
        <f t="shared" si="4"/>
        <v>87792</v>
      </c>
      <c r="I96" s="33">
        <f t="shared" si="5"/>
        <v>0.044396859386152746</v>
      </c>
    </row>
    <row r="97" spans="2:9" ht="12.75">
      <c r="B97" s="4" t="s">
        <v>18</v>
      </c>
      <c r="C97" s="13">
        <v>73360</v>
      </c>
      <c r="D97" s="13">
        <v>38600</v>
      </c>
      <c r="E97" s="8">
        <v>0.8</v>
      </c>
      <c r="F97" s="8">
        <v>0.8</v>
      </c>
      <c r="G97" s="23">
        <f t="shared" si="4"/>
        <v>58688</v>
      </c>
      <c r="H97" s="23">
        <f t="shared" si="4"/>
        <v>30880</v>
      </c>
      <c r="I97" s="33">
        <f t="shared" si="5"/>
        <v>-0.4738276990185387</v>
      </c>
    </row>
    <row r="98" spans="2:9" ht="12.75">
      <c r="B98" s="4" t="s">
        <v>74</v>
      </c>
      <c r="C98" s="13"/>
      <c r="D98" s="13"/>
      <c r="E98" s="8"/>
      <c r="F98" s="8"/>
      <c r="G98" s="23">
        <f t="shared" si="4"/>
        <v>0</v>
      </c>
      <c r="H98" s="23">
        <f t="shared" si="4"/>
        <v>0</v>
      </c>
      <c r="I98" s="33"/>
    </row>
    <row r="99" spans="2:9" ht="12.75">
      <c r="B99" s="4" t="s">
        <v>91</v>
      </c>
      <c r="C99" s="13">
        <v>293650</v>
      </c>
      <c r="D99" s="13">
        <v>331010</v>
      </c>
      <c r="E99" s="8">
        <v>7</v>
      </c>
      <c r="F99" s="8">
        <v>8</v>
      </c>
      <c r="G99" s="23">
        <f t="shared" si="4"/>
        <v>2055550</v>
      </c>
      <c r="H99" s="23">
        <f t="shared" si="4"/>
        <v>2648080</v>
      </c>
      <c r="I99" s="33">
        <f t="shared" si="5"/>
        <v>0.28825861691518084</v>
      </c>
    </row>
    <row r="100" spans="2:9" ht="12.75">
      <c r="B100" s="4" t="s">
        <v>72</v>
      </c>
      <c r="C100" s="13">
        <v>22000</v>
      </c>
      <c r="D100" s="13"/>
      <c r="E100" s="8">
        <v>8</v>
      </c>
      <c r="F100" s="8"/>
      <c r="G100" s="23">
        <f t="shared" si="4"/>
        <v>176000</v>
      </c>
      <c r="H100" s="23">
        <f t="shared" si="4"/>
        <v>0</v>
      </c>
      <c r="I100" s="33"/>
    </row>
    <row r="101" spans="2:9" ht="12.75">
      <c r="B101" s="4" t="s">
        <v>73</v>
      </c>
      <c r="C101" s="13">
        <v>5280</v>
      </c>
      <c r="D101" s="13">
        <v>11140</v>
      </c>
      <c r="E101" s="8">
        <v>0.9</v>
      </c>
      <c r="F101" s="8">
        <v>0.9</v>
      </c>
      <c r="G101" s="23">
        <f t="shared" si="4"/>
        <v>4752</v>
      </c>
      <c r="H101" s="23">
        <f t="shared" si="4"/>
        <v>10026</v>
      </c>
      <c r="I101" s="33">
        <f t="shared" si="5"/>
        <v>1.1098484848484849</v>
      </c>
    </row>
    <row r="102" spans="2:9" ht="12.75">
      <c r="B102" s="4" t="s">
        <v>24</v>
      </c>
      <c r="C102" s="13"/>
      <c r="D102" s="13"/>
      <c r="E102" s="8"/>
      <c r="F102" s="8"/>
      <c r="G102" s="23">
        <f t="shared" si="4"/>
        <v>0</v>
      </c>
      <c r="H102" s="23">
        <f t="shared" si="4"/>
        <v>0</v>
      </c>
      <c r="I102" s="33"/>
    </row>
    <row r="103" spans="2:9" ht="12.75">
      <c r="B103" s="4" t="s">
        <v>25</v>
      </c>
      <c r="C103" s="13">
        <v>46200</v>
      </c>
      <c r="D103" s="13">
        <v>63000</v>
      </c>
      <c r="E103" s="8">
        <v>0.5</v>
      </c>
      <c r="F103" s="8">
        <v>0.5</v>
      </c>
      <c r="G103" s="23">
        <f t="shared" si="4"/>
        <v>23100</v>
      </c>
      <c r="H103" s="23">
        <f t="shared" si="4"/>
        <v>31500</v>
      </c>
      <c r="I103" s="33"/>
    </row>
    <row r="104" spans="2:9" ht="12.75">
      <c r="B104" s="4" t="s">
        <v>63</v>
      </c>
      <c r="C104" s="13">
        <v>172500</v>
      </c>
      <c r="D104" s="13">
        <v>178400</v>
      </c>
      <c r="E104" s="8">
        <v>3</v>
      </c>
      <c r="F104" s="8">
        <v>3</v>
      </c>
      <c r="G104" s="23">
        <f t="shared" si="4"/>
        <v>517500</v>
      </c>
      <c r="H104" s="23">
        <f t="shared" si="4"/>
        <v>535200</v>
      </c>
      <c r="I104" s="33">
        <f t="shared" si="5"/>
        <v>0.034202898550724635</v>
      </c>
    </row>
    <row r="105" spans="2:9" ht="12.75">
      <c r="B105" s="4" t="s">
        <v>120</v>
      </c>
      <c r="C105" s="13">
        <v>6000</v>
      </c>
      <c r="D105" s="13">
        <v>39000</v>
      </c>
      <c r="E105" s="8">
        <v>2</v>
      </c>
      <c r="F105" s="8">
        <v>2</v>
      </c>
      <c r="G105" s="23">
        <f t="shared" si="4"/>
        <v>12000</v>
      </c>
      <c r="H105" s="23">
        <f t="shared" si="4"/>
        <v>78000</v>
      </c>
      <c r="I105" s="33"/>
    </row>
    <row r="106" spans="2:11" ht="12.75">
      <c r="B106" s="4" t="s">
        <v>68</v>
      </c>
      <c r="C106" s="44"/>
      <c r="D106" s="44"/>
      <c r="E106" s="8"/>
      <c r="F106" s="8"/>
      <c r="G106" s="23"/>
      <c r="H106" s="23"/>
      <c r="I106" s="33"/>
      <c r="J106" s="25"/>
      <c r="K106" s="25"/>
    </row>
    <row r="107" spans="2:12" ht="12.75">
      <c r="B107" s="5" t="s">
        <v>106</v>
      </c>
      <c r="C107" s="43"/>
      <c r="D107" s="43"/>
      <c r="E107" s="6"/>
      <c r="F107" s="6"/>
      <c r="G107" s="21">
        <f>SUM(G72:G106)</f>
        <v>23218464</v>
      </c>
      <c r="H107" s="21">
        <f>SUM(H72:H106)</f>
        <v>25954703.9</v>
      </c>
      <c r="I107" s="33">
        <f t="shared" si="5"/>
        <v>0.11784758457751549</v>
      </c>
      <c r="J107" s="25"/>
      <c r="K107" s="25"/>
      <c r="L107" s="25"/>
    </row>
    <row r="108" spans="2:9" ht="12.75">
      <c r="B108" s="9" t="s">
        <v>107</v>
      </c>
      <c r="C108" s="44"/>
      <c r="D108" s="44"/>
      <c r="E108" s="8"/>
      <c r="F108" s="8"/>
      <c r="G108" s="22">
        <f>G58+G70+G107</f>
        <v>229081608.24999997</v>
      </c>
      <c r="H108" s="22">
        <f>H58+H70+H107</f>
        <v>297483536.2</v>
      </c>
      <c r="I108" s="33">
        <f t="shared" si="5"/>
        <v>0.2985919667341956</v>
      </c>
    </row>
    <row r="109" spans="2:12" ht="12.75">
      <c r="B109" s="9" t="s">
        <v>76</v>
      </c>
      <c r="C109" s="44"/>
      <c r="D109" s="44"/>
      <c r="E109" s="8"/>
      <c r="F109" s="8"/>
      <c r="G109" s="23"/>
      <c r="H109" s="23"/>
      <c r="I109" s="26"/>
      <c r="K109" s="25"/>
      <c r="L109" s="25"/>
    </row>
    <row r="110" spans="2:9" ht="12.75">
      <c r="B110" s="4" t="s">
        <v>35</v>
      </c>
      <c r="C110" s="44"/>
      <c r="D110" s="44"/>
      <c r="E110" s="8"/>
      <c r="F110" s="8"/>
      <c r="G110" s="23"/>
      <c r="H110" s="23"/>
      <c r="I110" s="26"/>
    </row>
    <row r="111" spans="2:9" ht="12.75">
      <c r="B111" s="4" t="s">
        <v>129</v>
      </c>
      <c r="C111" s="13">
        <v>4119300</v>
      </c>
      <c r="D111" s="13">
        <v>4169250</v>
      </c>
      <c r="E111" s="8">
        <v>3.75</v>
      </c>
      <c r="F111" s="8">
        <v>3.75</v>
      </c>
      <c r="G111" s="23">
        <f>E111*C111</f>
        <v>15447375</v>
      </c>
      <c r="H111" s="23">
        <f>D111*F111</f>
        <v>15634687.5</v>
      </c>
      <c r="I111" s="35">
        <f aca="true" t="shared" si="6" ref="I111:I129">(H111-G111)/G111</f>
        <v>0.01212584662442648</v>
      </c>
    </row>
    <row r="112" spans="2:9" ht="12.75">
      <c r="B112" s="4" t="s">
        <v>69</v>
      </c>
      <c r="C112" s="13">
        <v>19918200</v>
      </c>
      <c r="D112" s="13">
        <v>30292375</v>
      </c>
      <c r="E112" s="8">
        <v>1.917</v>
      </c>
      <c r="F112" s="8">
        <f>H112/D112</f>
        <v>2.353558477999827</v>
      </c>
      <c r="G112" s="23">
        <f>E112*C112</f>
        <v>38183189.4</v>
      </c>
      <c r="H112" s="23">
        <v>71294876</v>
      </c>
      <c r="I112" s="35">
        <f t="shared" si="6"/>
        <v>0.8671796966232476</v>
      </c>
    </row>
    <row r="113" spans="2:9" ht="12.75">
      <c r="B113" s="4" t="s">
        <v>27</v>
      </c>
      <c r="C113" s="13">
        <v>4892400</v>
      </c>
      <c r="D113" s="13">
        <v>4893360</v>
      </c>
      <c r="E113" s="8">
        <v>2.75</v>
      </c>
      <c r="F113" s="8">
        <v>2.75</v>
      </c>
      <c r="G113" s="23">
        <f aca="true" t="shared" si="7" ref="G113:H121">C113*E113</f>
        <v>13454100</v>
      </c>
      <c r="H113" s="23">
        <f t="shared" si="7"/>
        <v>13456740</v>
      </c>
      <c r="I113" s="35">
        <f t="shared" si="6"/>
        <v>0.00019622271277900416</v>
      </c>
    </row>
    <row r="114" spans="2:9" ht="12.75">
      <c r="B114" s="4" t="s">
        <v>103</v>
      </c>
      <c r="C114" s="44"/>
      <c r="D114" s="44"/>
      <c r="E114" s="8"/>
      <c r="F114" s="8"/>
      <c r="G114" s="23"/>
      <c r="H114" s="23"/>
      <c r="I114" s="35"/>
    </row>
    <row r="115" spans="2:11" ht="12.75">
      <c r="B115" s="4" t="s">
        <v>95</v>
      </c>
      <c r="C115" s="13">
        <v>276165</v>
      </c>
      <c r="D115" s="13">
        <v>283610</v>
      </c>
      <c r="E115" s="8">
        <v>3.75</v>
      </c>
      <c r="F115" s="8">
        <v>3.75</v>
      </c>
      <c r="G115" s="23">
        <f t="shared" si="7"/>
        <v>1035618.75</v>
      </c>
      <c r="H115" s="23">
        <f t="shared" si="7"/>
        <v>1063537.5</v>
      </c>
      <c r="I115" s="35">
        <f t="shared" si="6"/>
        <v>0.026958521173935872</v>
      </c>
      <c r="K115" s="25"/>
    </row>
    <row r="116" spans="2:9" ht="12.75">
      <c r="B116" s="4" t="s">
        <v>28</v>
      </c>
      <c r="C116" s="13">
        <v>45128145</v>
      </c>
      <c r="D116" s="13">
        <v>48617695</v>
      </c>
      <c r="E116" s="8">
        <v>2.46</v>
      </c>
      <c r="F116" s="8">
        <v>2.6</v>
      </c>
      <c r="G116" s="23">
        <f t="shared" si="7"/>
        <v>111015236.7</v>
      </c>
      <c r="H116" s="23">
        <f t="shared" si="7"/>
        <v>126406007</v>
      </c>
      <c r="I116" s="35">
        <f t="shared" si="6"/>
        <v>0.1386365579851977</v>
      </c>
    </row>
    <row r="117" spans="2:9" ht="12.75">
      <c r="B117" s="4" t="s">
        <v>29</v>
      </c>
      <c r="C117" s="13">
        <v>795973</v>
      </c>
      <c r="D117" s="13">
        <v>667612</v>
      </c>
      <c r="E117" s="8">
        <v>5</v>
      </c>
      <c r="F117" s="8">
        <v>5</v>
      </c>
      <c r="G117" s="23">
        <f t="shared" si="7"/>
        <v>3979865</v>
      </c>
      <c r="H117" s="23">
        <f t="shared" si="7"/>
        <v>3338060</v>
      </c>
      <c r="I117" s="35">
        <f t="shared" si="6"/>
        <v>-0.16126300766483284</v>
      </c>
    </row>
    <row r="118" spans="2:9" ht="12.75">
      <c r="B118" s="4" t="s">
        <v>93</v>
      </c>
      <c r="C118" s="13">
        <v>12048847</v>
      </c>
      <c r="D118" s="13">
        <v>9940933</v>
      </c>
      <c r="E118" s="8">
        <v>0.51</v>
      </c>
      <c r="F118" s="8">
        <v>0.67</v>
      </c>
      <c r="G118" s="23">
        <f>C118*E118</f>
        <v>6144911.97</v>
      </c>
      <c r="H118" s="23">
        <f t="shared" si="7"/>
        <v>6660425.11</v>
      </c>
      <c r="I118" s="35">
        <f t="shared" si="6"/>
        <v>0.08389268105333014</v>
      </c>
    </row>
    <row r="119" spans="2:9" ht="12.75">
      <c r="B119" s="4" t="s">
        <v>70</v>
      </c>
      <c r="C119" s="13">
        <v>150000</v>
      </c>
      <c r="D119" s="13">
        <v>150000</v>
      </c>
      <c r="E119" s="8">
        <v>5</v>
      </c>
      <c r="F119" s="8">
        <v>5</v>
      </c>
      <c r="G119" s="23">
        <f t="shared" si="7"/>
        <v>750000</v>
      </c>
      <c r="H119" s="23">
        <f t="shared" si="7"/>
        <v>750000</v>
      </c>
      <c r="I119" s="35">
        <f t="shared" si="6"/>
        <v>0</v>
      </c>
    </row>
    <row r="120" spans="2:9" ht="12.75">
      <c r="B120" s="4" t="s">
        <v>47</v>
      </c>
      <c r="C120" s="13">
        <v>5206242</v>
      </c>
      <c r="D120" s="13">
        <v>5187872</v>
      </c>
      <c r="E120" s="8">
        <v>2.5</v>
      </c>
      <c r="F120" s="8">
        <v>3.7</v>
      </c>
      <c r="G120" s="23">
        <f t="shared" si="7"/>
        <v>13015605</v>
      </c>
      <c r="H120" s="23">
        <f t="shared" si="7"/>
        <v>19195126.400000002</v>
      </c>
      <c r="I120" s="35">
        <f t="shared" si="6"/>
        <v>0.47477788393240283</v>
      </c>
    </row>
    <row r="121" spans="2:9" ht="12.75">
      <c r="B121" s="4" t="s">
        <v>94</v>
      </c>
      <c r="C121" s="13">
        <v>133852</v>
      </c>
      <c r="D121" s="13">
        <v>138177</v>
      </c>
      <c r="E121" s="8">
        <v>4</v>
      </c>
      <c r="F121" s="8">
        <v>3.75</v>
      </c>
      <c r="G121" s="23">
        <f t="shared" si="7"/>
        <v>535408</v>
      </c>
      <c r="H121" s="23">
        <f t="shared" si="7"/>
        <v>518163.75</v>
      </c>
      <c r="I121" s="35">
        <f t="shared" si="6"/>
        <v>-0.03220768087141022</v>
      </c>
    </row>
    <row r="122" spans="2:11" ht="12.75">
      <c r="B122" s="5" t="s">
        <v>44</v>
      </c>
      <c r="C122" s="11"/>
      <c r="D122" s="11"/>
      <c r="E122" s="12"/>
      <c r="F122" s="12"/>
      <c r="G122" s="21">
        <f>SUM(G111:G121)</f>
        <v>203561309.82000002</v>
      </c>
      <c r="H122" s="21">
        <f>SUM(H111:H121)</f>
        <v>258317623.26000002</v>
      </c>
      <c r="I122" s="51">
        <f t="shared" si="6"/>
        <v>0.2689917523542097</v>
      </c>
      <c r="J122" s="25"/>
      <c r="K122" s="25"/>
    </row>
    <row r="123" spans="2:9" ht="12.75">
      <c r="B123" s="4"/>
      <c r="C123" s="4"/>
      <c r="D123" s="4"/>
      <c r="E123" s="8"/>
      <c r="F123" s="8"/>
      <c r="G123" s="24"/>
      <c r="H123" s="24"/>
      <c r="I123" s="33"/>
    </row>
    <row r="124" spans="2:9" ht="12.75">
      <c r="B124" s="5" t="s">
        <v>45</v>
      </c>
      <c r="C124" s="11"/>
      <c r="D124" s="11"/>
      <c r="E124" s="12"/>
      <c r="F124" s="12"/>
      <c r="G124" s="21">
        <f>G122+G108</f>
        <v>432642918.07</v>
      </c>
      <c r="H124" s="21">
        <f>H122+H108</f>
        <v>555801159.46</v>
      </c>
      <c r="I124" s="33">
        <f t="shared" si="6"/>
        <v>0.2846648731462039</v>
      </c>
    </row>
    <row r="125" spans="2:9" ht="12.75">
      <c r="B125" s="4"/>
      <c r="C125" s="4"/>
      <c r="D125" s="4"/>
      <c r="E125" s="8"/>
      <c r="F125" s="8"/>
      <c r="G125" s="30"/>
      <c r="H125" s="30"/>
      <c r="I125" s="33"/>
    </row>
    <row r="126" spans="2:9" ht="13.5">
      <c r="B126" s="15" t="s">
        <v>37</v>
      </c>
      <c r="C126" s="5"/>
      <c r="D126" s="5"/>
      <c r="E126" s="5"/>
      <c r="F126" s="5"/>
      <c r="G126" s="29"/>
      <c r="H126" s="29"/>
      <c r="I126" s="33"/>
    </row>
    <row r="127" spans="2:9" ht="13.5">
      <c r="B127" s="15" t="s">
        <v>38</v>
      </c>
      <c r="C127" s="11"/>
      <c r="D127" s="11"/>
      <c r="E127" s="11"/>
      <c r="F127" s="11"/>
      <c r="G127" s="21">
        <f>SUM(G6,G22,G32,G34)</f>
        <v>299762626.9762</v>
      </c>
      <c r="H127" s="21">
        <f>SUM(H8,H22,H32,H34)</f>
        <v>231090966.39</v>
      </c>
      <c r="I127" s="33">
        <f t="shared" si="6"/>
        <v>-0.22908679870773974</v>
      </c>
    </row>
    <row r="128" spans="2:9" ht="13.5">
      <c r="B128" s="16"/>
      <c r="C128" s="4"/>
      <c r="D128" s="4"/>
      <c r="E128" s="4"/>
      <c r="F128" s="4"/>
      <c r="G128" s="18"/>
      <c r="H128" s="18"/>
      <c r="I128" s="33"/>
    </row>
    <row r="129" spans="2:9" ht="13.5">
      <c r="B129" s="15" t="s">
        <v>36</v>
      </c>
      <c r="C129" s="11"/>
      <c r="D129" s="11"/>
      <c r="E129" s="6"/>
      <c r="F129" s="6"/>
      <c r="G129" s="21">
        <f>SUM(G122,G108,G34,G32,G22,G6)</f>
        <v>732405545.0462</v>
      </c>
      <c r="H129" s="21">
        <f>SUM(H122,H108,H34,H32,H22,H8)</f>
        <v>786892125.8500001</v>
      </c>
      <c r="I129" s="36">
        <f t="shared" si="6"/>
        <v>0.07439400366686615</v>
      </c>
    </row>
    <row r="130" spans="2:8" ht="13.5">
      <c r="B130" s="17" t="s">
        <v>92</v>
      </c>
      <c r="C130" s="18"/>
      <c r="D130" s="18"/>
      <c r="E130" s="18"/>
      <c r="F130" s="18"/>
      <c r="G130" s="18"/>
      <c r="H130" s="18"/>
    </row>
    <row r="131" spans="2:8" ht="13.5">
      <c r="B131" s="17" t="s">
        <v>112</v>
      </c>
      <c r="C131" s="18"/>
      <c r="D131" s="18"/>
      <c r="E131" s="18"/>
      <c r="F131" s="18"/>
      <c r="G131" s="18"/>
      <c r="H131" s="18"/>
    </row>
    <row r="132" spans="2:8" ht="13.5">
      <c r="B132" s="17" t="s">
        <v>118</v>
      </c>
      <c r="C132" s="18"/>
      <c r="D132" s="18"/>
      <c r="E132" s="18"/>
      <c r="F132" s="18"/>
      <c r="G132" s="18"/>
      <c r="H132" s="18"/>
    </row>
    <row r="133" spans="2:8" ht="12.75">
      <c r="B133" s="18" t="s">
        <v>48</v>
      </c>
      <c r="C133" s="19"/>
      <c r="D133" s="19"/>
      <c r="E133" s="20"/>
      <c r="F133" s="20"/>
      <c r="G133" s="24"/>
      <c r="H133" s="24"/>
    </row>
    <row r="134" spans="7:8" ht="15">
      <c r="G134" s="1"/>
      <c r="H134" s="1"/>
    </row>
    <row r="135" spans="7:8" ht="15">
      <c r="G135" s="1"/>
      <c r="H135" s="1"/>
    </row>
    <row r="136" spans="7:8" ht="15">
      <c r="G136" s="1"/>
      <c r="H136" s="1"/>
    </row>
  </sheetData>
  <sheetProtection/>
  <mergeCells count="2">
    <mergeCell ref="B2:E2"/>
    <mergeCell ref="B3:E3"/>
  </mergeCells>
  <printOptions/>
  <pageMargins left="0.75" right="0.75" top="1" bottom="1" header="0.5" footer="0.5"/>
  <pageSetup orientation="landscape" scale="85" r:id="rId1"/>
  <rowBreaks count="1" manualBreakCount="1">
    <brk id="5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Catherine Hob</cp:lastModifiedBy>
  <cp:lastPrinted>2024-02-26T21:27:08Z</cp:lastPrinted>
  <dcterms:created xsi:type="dcterms:W3CDTF">2009-02-04T19:03:45Z</dcterms:created>
  <dcterms:modified xsi:type="dcterms:W3CDTF">2024-06-25T22:21:53Z</dcterms:modified>
  <cp:category/>
  <cp:version/>
  <cp:contentType/>
  <cp:contentStatus/>
</cp:coreProperties>
</file>